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Entries" sheetId="1" r:id="rId1"/>
    <sheet name="Summary" sheetId="2" r:id="rId2"/>
  </sheets>
  <calcPr calcId="191029" fullCalcOnLoad="1"/>
</workbook>
</file>

<file path=xl/sharedStrings.xml><?xml version="1.0" encoding="utf-8"?>
<sst xmlns="http://schemas.openxmlformats.org/spreadsheetml/2006/main" count="109" uniqueCount="53">
  <si>
    <t>Date</t>
  </si>
  <si>
    <t>Time</t>
  </si>
  <si>
    <t>Type</t>
  </si>
  <si>
    <t>Amount</t>
  </si>
  <si>
    <t>Currency</t>
  </si>
  <si>
    <t>Note</t>
  </si>
  <si>
    <t>Tag</t>
  </si>
  <si>
    <t>Payment Method</t>
  </si>
  <si>
    <t>Card</t>
  </si>
  <si>
    <t>Original Amount</t>
  </si>
  <si>
    <t>Original Currency</t>
  </si>
  <si>
    <t>Exchange Rate</t>
  </si>
  <si>
    <t>Income</t>
  </si>
  <si>
    <t>USD</t>
  </si>
  <si>
    <t>Paycheck</t>
  </si>
  <si>
    <t>Work</t>
  </si>
  <si>
    <t>Online</t>
  </si>
  <si>
    <t>Expense</t>
  </si>
  <si>
    <t>September rent</t>
  </si>
  <si>
    <t>Rent</t>
  </si>
  <si>
    <t>Weekly shop</t>
  </si>
  <si>
    <t>Groceries</t>
  </si>
  <si>
    <t>Point of Sale</t>
  </si>
  <si>
    <t>Visa</t>
  </si>
  <si>
    <t>Lunch out</t>
  </si>
  <si>
    <t>Food</t>
  </si>
  <si>
    <t>Fill up</t>
  </si>
  <si>
    <t>Gas</t>
  </si>
  <si>
    <t>Mastercard</t>
  </si>
  <si>
    <t>Bus pass</t>
  </si>
  <si>
    <t>Transportation</t>
  </si>
  <si>
    <t>Streaming</t>
  </si>
  <si>
    <t>Subscriptions</t>
  </si>
  <si>
    <t>Electric bill</t>
  </si>
  <si>
    <t>Utilities</t>
  </si>
  <si>
    <t>Farmers market</t>
  </si>
  <si>
    <t>Cash</t>
  </si>
  <si>
    <t>Sold old desk</t>
  </si>
  <si>
    <t>Sale</t>
  </si>
  <si>
    <t>October rent</t>
  </si>
  <si>
    <t>Coffee</t>
  </si>
  <si>
    <t>EUR</t>
  </si>
  <si>
    <t>Monthly summary</t>
  </si>
  <si>
    <t>Totals come from the Entries sheet. Type another year in B4 to see that year.</t>
  </si>
  <si>
    <t>Year</t>
  </si>
  <si>
    <t>Month</t>
  </si>
  <si>
    <t>Expenses</t>
  </si>
  <si>
    <t>Net</t>
  </si>
  <si>
    <t>Savings rate</t>
  </si>
  <si>
    <t>Total</t>
  </si>
  <si>
    <t>Spent this year</t>
  </si>
  <si>
    <t>Retail</t>
  </si>
  <si>
    <t>Replace these with your own tags.</t>
  </si>
</sst>
</file>

<file path=xl/styles.xml><?xml version="1.0" encoding="utf-8"?>
<styleSheet xmlns="http://schemas.openxmlformats.org/spreadsheetml/2006/main">
  <numFmts count="5">
    <numFmt numFmtId="164" formatCode="yyyy\-mm\-dd"/>
    <numFmt numFmtId="165" formatCode="hh:mm"/>
    <numFmt numFmtId="166" formatCode="#,##0.00;[Red]\-#,##0.00"/>
    <numFmt numFmtId="167" formatCode="0.000000"/>
    <numFmt numFmtId="168" formatCode="mmm yyyy"/>
  </numFmts>
  <fonts count="4">
    <font>
      <sz val="11"/>
      <name val="Calibri"/>
      <family val="2"/>
    </font>
    <font>
      <b/>
      <sz val="11"/>
      <name val="Calibri"/>
      <family val="2"/>
    </font>
    <font>
      <b/>
      <sz val="16"/>
      <name val="Calibri"/>
      <family val="2"/>
    </font>
    <font>
      <i/>
      <sz val="11"/>
      <color rgb="FF6B728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F7E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9CA3AF"/>
      </bottom>
      <diagonal/>
    </border>
    <border>
      <left/>
      <right/>
      <top style="thin">
        <color rgb="FF9CA3AF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 applyAlignment="1">
      <alignment horizontal="left"/>
    </xf>
    <xf numFmtId="9" fontId="0" fillId="0" borderId="0" xfId="0" applyNumberFormat="1"/>
    <xf numFmtId="0" fontId="2" fillId="0" borderId="0" xfId="0" applyFont="1"/>
    <xf numFmtId="0" fontId="3" fillId="0" borderId="0" xfId="0" applyFont="1"/>
    <xf numFmtId="0" fontId="1" fillId="0" borderId="2" xfId="0" applyFont="1" applyBorder="1"/>
    <xf numFmtId="166" fontId="1" fillId="0" borderId="2" xfId="0" applyNumberFormat="1" applyFont="1" applyBorder="1"/>
    <xf numFmtId="9" fontId="1" fillId="0" borderId="2" xfId="0" applyNumberFormat="1" applyFont="1" applyBorder="1"/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workbookViewId="0" tabSelected="1">
      <pane ySplit="1" topLeftCell="A2" activePane="bottomLeft" state="frozen"/>
      <selection pane="bottomLeft" activeCell="A2" sqref="A2"/>
    </sheetView>
  </sheetViews>
  <sheetFormatPr defaultRowHeight="15"/>
  <cols>
    <col min="1" max="1" width="12" s="2" customWidth="1"/>
    <col min="2" max="2" width="8" s="3" customWidth="1"/>
    <col min="3" max="3" width="10" customWidth="1"/>
    <col min="4" max="4" width="12" s="4" customWidth="1"/>
    <col min="5" max="5" width="10" customWidth="1"/>
    <col min="6" max="6" width="24" customWidth="1"/>
    <col min="7" max="7" width="16" customWidth="1"/>
    <col min="8" max="8" width="16" customWidth="1"/>
    <col min="9" max="9" width="13" customWidth="1"/>
    <col min="10" max="10" width="16" s="4" customWidth="1"/>
    <col min="11" max="11" width="17" customWidth="1"/>
    <col min="12" max="12" width="14" s="5" customWidth="1"/>
  </cols>
  <sheetData>
    <row r="1">
      <c r="A1" t="s" s="1">
        <v>0</v>
      </c>
      <c r="B1" t="s" s="1">
        <v>1</v>
      </c>
      <c r="C1" t="s" s="1">
        <v>2</v>
      </c>
      <c r="D1" t="s" s="14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4">
        <v>9</v>
      </c>
      <c r="K1" t="s" s="1">
        <v>10</v>
      </c>
      <c r="L1" t="s" s="14">
        <v>11</v>
      </c>
    </row>
    <row r="2">
      <c r="A2" s="2">
        <v>46266</v>
      </c>
      <c r="B2" s="3">
        <v>0.3333333333333333333333333333</v>
      </c>
      <c r="C2" t="s">
        <v>12</v>
      </c>
      <c r="D2" s="4">
        <v>1850</v>
      </c>
      <c r="E2" t="s">
        <v>13</v>
      </c>
      <c r="F2" t="s">
        <v>14</v>
      </c>
      <c r="G2" t="s">
        <v>15</v>
      </c>
      <c r="H2" t="s">
        <v>16</v>
      </c>
    </row>
    <row r="3">
      <c r="A3" s="2">
        <v>46266</v>
      </c>
      <c r="B3" s="3">
        <v>0.3854166666666666666666666667</v>
      </c>
      <c r="C3" t="s">
        <v>17</v>
      </c>
      <c r="D3" s="4">
        <v>-1350</v>
      </c>
      <c r="E3" t="s">
        <v>13</v>
      </c>
      <c r="F3" t="s">
        <v>18</v>
      </c>
      <c r="G3" t="s">
        <v>19</v>
      </c>
      <c r="H3" t="s">
        <v>16</v>
      </c>
    </row>
    <row r="4">
      <c r="A4" s="2">
        <v>46268</v>
      </c>
      <c r="B4" s="3">
        <v>0.7777777777777777777777777778</v>
      </c>
      <c r="C4" t="s">
        <v>17</v>
      </c>
      <c r="D4" s="4">
        <v>-86.42</v>
      </c>
      <c r="E4" t="s">
        <v>13</v>
      </c>
      <c r="F4" t="s">
        <v>20</v>
      </c>
      <c r="G4" t="s">
        <v>21</v>
      </c>
      <c r="H4" t="s">
        <v>22</v>
      </c>
      <c r="I4" t="s">
        <v>23</v>
      </c>
    </row>
    <row r="5">
      <c r="A5" s="2">
        <v>46270</v>
      </c>
      <c r="B5" s="3">
        <v>0.5069444444444444444444444444</v>
      </c>
      <c r="C5" t="s">
        <v>17</v>
      </c>
      <c r="D5" s="4">
        <v>-14.5</v>
      </c>
      <c r="E5" t="s">
        <v>13</v>
      </c>
      <c r="F5" t="s">
        <v>24</v>
      </c>
      <c r="G5" t="s">
        <v>25</v>
      </c>
      <c r="H5" t="s">
        <v>22</v>
      </c>
      <c r="I5" t="s">
        <v>23</v>
      </c>
    </row>
    <row r="6">
      <c r="A6" s="2">
        <v>46273</v>
      </c>
      <c r="B6" s="3">
        <v>0.3125</v>
      </c>
      <c r="C6" t="s">
        <v>17</v>
      </c>
      <c r="D6" s="4">
        <v>-45</v>
      </c>
      <c r="E6" t="s">
        <v>13</v>
      </c>
      <c r="F6" t="s">
        <v>26</v>
      </c>
      <c r="G6" t="s">
        <v>27</v>
      </c>
      <c r="H6" t="s">
        <v>22</v>
      </c>
      <c r="I6" t="s">
        <v>28</v>
      </c>
    </row>
    <row r="7">
      <c r="A7" s="2">
        <v>46275</v>
      </c>
      <c r="B7" s="3">
        <v>0.7395833333333333333333333333</v>
      </c>
      <c r="C7" t="s">
        <v>17</v>
      </c>
      <c r="D7" s="4">
        <v>-64</v>
      </c>
      <c r="E7" t="s">
        <v>13</v>
      </c>
      <c r="F7" t="s">
        <v>29</v>
      </c>
      <c r="G7" t="s">
        <v>30</v>
      </c>
      <c r="H7" t="s">
        <v>16</v>
      </c>
      <c r="I7" t="s">
        <v>23</v>
      </c>
    </row>
    <row r="8">
      <c r="A8" s="2">
        <v>46277</v>
      </c>
      <c r="B8" s="3">
        <v>0.8368055555555555555555555556</v>
      </c>
      <c r="C8" t="s">
        <v>17</v>
      </c>
      <c r="D8" s="4">
        <v>-15.99</v>
      </c>
      <c r="E8" t="s">
        <v>13</v>
      </c>
      <c r="F8" t="s">
        <v>31</v>
      </c>
      <c r="G8" t="s">
        <v>32</v>
      </c>
      <c r="H8" t="s">
        <v>16</v>
      </c>
      <c r="I8" t="s">
        <v>23</v>
      </c>
    </row>
    <row r="9">
      <c r="A9" s="2">
        <v>46280</v>
      </c>
      <c r="B9" s="3">
        <v>0.3333333333333333333333333333</v>
      </c>
      <c r="C9" t="s">
        <v>12</v>
      </c>
      <c r="D9" s="4">
        <v>1850</v>
      </c>
      <c r="E9" t="s">
        <v>13</v>
      </c>
      <c r="F9" t="s">
        <v>14</v>
      </c>
      <c r="G9" t="s">
        <v>15</v>
      </c>
      <c r="H9" t="s">
        <v>16</v>
      </c>
    </row>
    <row r="10">
      <c r="A10" s="2">
        <v>46283</v>
      </c>
      <c r="B10" s="3">
        <v>0.8055555555555555555555555556</v>
      </c>
      <c r="C10" t="s">
        <v>17</v>
      </c>
      <c r="D10" s="4">
        <v>-94.3</v>
      </c>
      <c r="E10" t="s">
        <v>13</v>
      </c>
      <c r="F10" t="s">
        <v>33</v>
      </c>
      <c r="G10" t="s">
        <v>34</v>
      </c>
      <c r="H10" t="s">
        <v>16</v>
      </c>
    </row>
    <row r="11">
      <c r="A11" s="2">
        <v>46285</v>
      </c>
      <c r="B11" s="3">
        <v>0.4583333333333333333333333333</v>
      </c>
      <c r="C11" t="s">
        <v>17</v>
      </c>
      <c r="D11" s="4">
        <v>-20</v>
      </c>
      <c r="E11" t="s">
        <v>13</v>
      </c>
      <c r="F11" t="s">
        <v>35</v>
      </c>
      <c r="G11" t="s">
        <v>21</v>
      </c>
      <c r="H11" t="s">
        <v>36</v>
      </c>
    </row>
    <row r="12">
      <c r="A12" s="2">
        <v>46289</v>
      </c>
      <c r="B12" s="3">
        <v>0.6458333333333333333333333333</v>
      </c>
      <c r="C12" t="s">
        <v>12</v>
      </c>
      <c r="D12" s="4">
        <v>60</v>
      </c>
      <c r="E12" t="s">
        <v>13</v>
      </c>
      <c r="F12" t="s">
        <v>37</v>
      </c>
      <c r="G12" t="s">
        <v>38</v>
      </c>
      <c r="H12" t="s">
        <v>36</v>
      </c>
    </row>
    <row r="13">
      <c r="A13" s="2">
        <v>46296</v>
      </c>
      <c r="B13" s="3">
        <v>0.3333333333333333333333333333</v>
      </c>
      <c r="C13" t="s">
        <v>12</v>
      </c>
      <c r="D13" s="4">
        <v>1850</v>
      </c>
      <c r="E13" t="s">
        <v>13</v>
      </c>
      <c r="F13" t="s">
        <v>14</v>
      </c>
      <c r="G13" t="s">
        <v>15</v>
      </c>
      <c r="H13" t="s">
        <v>16</v>
      </c>
    </row>
    <row r="14">
      <c r="A14" s="2">
        <v>46296</v>
      </c>
      <c r="B14" s="3">
        <v>0.3854166666666666666666666667</v>
      </c>
      <c r="C14" t="s">
        <v>17</v>
      </c>
      <c r="D14" s="4">
        <v>-1350</v>
      </c>
      <c r="E14" t="s">
        <v>13</v>
      </c>
      <c r="F14" t="s">
        <v>39</v>
      </c>
      <c r="G14" t="s">
        <v>19</v>
      </c>
      <c r="H14" t="s">
        <v>16</v>
      </c>
    </row>
    <row r="15">
      <c r="A15" s="2">
        <v>46299</v>
      </c>
      <c r="B15" s="3">
        <v>0.4305555555555555555555555556</v>
      </c>
      <c r="C15" t="s">
        <v>17</v>
      </c>
      <c r="D15" s="4">
        <v>-5.29</v>
      </c>
      <c r="E15" t="s">
        <v>13</v>
      </c>
      <c r="F15" t="s">
        <v>40</v>
      </c>
      <c r="G15" t="s">
        <v>25</v>
      </c>
      <c r="H15" t="s">
        <v>22</v>
      </c>
      <c r="I15" t="s">
        <v>23</v>
      </c>
      <c r="J15" s="4">
        <v>-4.8</v>
      </c>
      <c r="K15" t="s">
        <v>41</v>
      </c>
      <c r="L15" s="5">
        <v>1.102083</v>
      </c>
    </row>
  </sheetData>
  <dataValidations count="2">
    <dataValidation type="list" allowBlank="1" sqref="C2:C5000">
      <formula1>"Income,Expense"</formula1>
    </dataValidation>
    <dataValidation type="list" allowBlank="1" sqref="H2:H5000">
      <formula1>"Cash,Online,Point of Sale"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cols>
    <col min="1" max="1" width="14" customWidth="1"/>
    <col min="2" max="2" width="13" customWidth="1"/>
    <col min="3" max="3" width="13" customWidth="1"/>
    <col min="4" max="4" width="13" customWidth="1"/>
    <col min="5" max="5" width="14" customWidth="1"/>
    <col min="6" max="6" width="4" customWidth="1"/>
    <col min="7" max="7" width="18" customWidth="1"/>
    <col min="8" max="8" width="16" customWidth="1"/>
  </cols>
  <sheetData>
    <row r="1">
      <c r="A1" t="s" s="8">
        <v>42</v>
      </c>
    </row>
    <row r="2">
      <c r="A2" t="s" s="9">
        <v>43</v>
      </c>
    </row>
    <row r="4">
      <c r="A4" t="s" s="10">
        <v>44</v>
      </c>
      <c r="B4" s="13">
        <v>2026</v>
      </c>
    </row>
    <row r="6">
      <c r="A6" t="s" s="1">
        <v>45</v>
      </c>
      <c r="B6" t="s" s="14">
        <v>12</v>
      </c>
      <c r="C6" t="s" s="14">
        <v>46</v>
      </c>
      <c r="D6" t="s" s="14">
        <v>47</v>
      </c>
      <c r="E6" t="s" s="14">
        <v>48</v>
      </c>
      <c r="G6" t="s" s="1">
        <v>6</v>
      </c>
      <c r="H6" t="s" s="14">
        <v>50</v>
      </c>
    </row>
    <row r="7">
      <c r="A7" s="6">
        <f>DATE($B$4,1,1)</f>
        <v>46023</v>
      </c>
      <c r="B7" s="4">
        <f>SUMIFS(Entries!$D:$D,Entries!$A:$A,"&gt;="&amp;$A7,Entries!$A:$A,"&lt;"&amp;DATE(YEAR($A7),MONTH($A7)+1,1),Entries!$D:$D,"&gt;0")</f>
        <v>0</v>
      </c>
      <c r="C7" s="4">
        <f>-SUMIFS(Entries!$D:$D,Entries!$A:$A,"&gt;="&amp;$A7,Entries!$A:$A,"&lt;"&amp;DATE(YEAR($A7),MONTH($A7)+1,1),Entries!$D:$D,"&lt;0")</f>
        <v>0</v>
      </c>
      <c r="D7" s="4">
        <f>B7-C7</f>
        <v>0</v>
      </c>
      <c r="E7" t="str" s="7">
        <f>IF(B7&gt;0,D7/B7,"")</f>
        <v/>
      </c>
      <c r="G7" t="s">
        <v>19</v>
      </c>
      <c r="H7" s="4">
        <f>-SUMIFS(Entries!$D:$D,Entries!$G:$G,$G7,Entries!$D:$D,"&lt;0",Entries!$A:$A,"&gt;="&amp;DATE($B$4,1,1),Entries!$A:$A,"&lt;"&amp;DATE($B$4+1,1,1))</f>
        <v>2700</v>
      </c>
    </row>
    <row r="8">
      <c r="A8" s="6">
        <f>DATE($B$4,2,1)</f>
        <v>46054</v>
      </c>
      <c r="B8" s="4">
        <f>SUMIFS(Entries!$D:$D,Entries!$A:$A,"&gt;="&amp;$A8,Entries!$A:$A,"&lt;"&amp;DATE(YEAR($A8),MONTH($A8)+1,1),Entries!$D:$D,"&gt;0")</f>
        <v>0</v>
      </c>
      <c r="C8" s="4">
        <f>-SUMIFS(Entries!$D:$D,Entries!$A:$A,"&gt;="&amp;$A8,Entries!$A:$A,"&lt;"&amp;DATE(YEAR($A8),MONTH($A8)+1,1),Entries!$D:$D,"&lt;0")</f>
        <v>0</v>
      </c>
      <c r="D8" s="4">
        <f>B8-C8</f>
        <v>0</v>
      </c>
      <c r="E8" t="str" s="7">
        <f>IF(B8&gt;0,D8/B8,"")</f>
        <v/>
      </c>
      <c r="G8" t="s">
        <v>21</v>
      </c>
      <c r="H8" s="4">
        <f>-SUMIFS(Entries!$D:$D,Entries!$G:$G,$G8,Entries!$D:$D,"&lt;0",Entries!$A:$A,"&gt;="&amp;DATE($B$4,1,1),Entries!$A:$A,"&lt;"&amp;DATE($B$4+1,1,1))</f>
        <v>106.42</v>
      </c>
    </row>
    <row r="9">
      <c r="A9" s="6">
        <f>DATE($B$4,3,1)</f>
        <v>46082</v>
      </c>
      <c r="B9" s="4">
        <f>SUMIFS(Entries!$D:$D,Entries!$A:$A,"&gt;="&amp;$A9,Entries!$A:$A,"&lt;"&amp;DATE(YEAR($A9),MONTH($A9)+1,1),Entries!$D:$D,"&gt;0")</f>
        <v>0</v>
      </c>
      <c r="C9" s="4">
        <f>-SUMIFS(Entries!$D:$D,Entries!$A:$A,"&gt;="&amp;$A9,Entries!$A:$A,"&lt;"&amp;DATE(YEAR($A9),MONTH($A9)+1,1),Entries!$D:$D,"&lt;0")</f>
        <v>0</v>
      </c>
      <c r="D9" s="4">
        <f>B9-C9</f>
        <v>0</v>
      </c>
      <c r="E9" t="str" s="7">
        <f>IF(B9&gt;0,D9/B9,"")</f>
        <v/>
      </c>
      <c r="G9" t="s">
        <v>25</v>
      </c>
      <c r="H9" s="4">
        <f>-SUMIFS(Entries!$D:$D,Entries!$G:$G,$G9,Entries!$D:$D,"&lt;0",Entries!$A:$A,"&gt;="&amp;DATE($B$4,1,1),Entries!$A:$A,"&lt;"&amp;DATE($B$4+1,1,1))</f>
        <v>19.79</v>
      </c>
    </row>
    <row r="10">
      <c r="A10" s="6">
        <f>DATE($B$4,4,1)</f>
        <v>46113</v>
      </c>
      <c r="B10" s="4">
        <f>SUMIFS(Entries!$D:$D,Entries!$A:$A,"&gt;="&amp;$A10,Entries!$A:$A,"&lt;"&amp;DATE(YEAR($A10),MONTH($A10)+1,1),Entries!$D:$D,"&gt;0")</f>
        <v>0</v>
      </c>
      <c r="C10" s="4">
        <f>-SUMIFS(Entries!$D:$D,Entries!$A:$A,"&gt;="&amp;$A10,Entries!$A:$A,"&lt;"&amp;DATE(YEAR($A10),MONTH($A10)+1,1),Entries!$D:$D,"&lt;0")</f>
        <v>0</v>
      </c>
      <c r="D10" s="4">
        <f>B10-C10</f>
        <v>0</v>
      </c>
      <c r="E10" t="str" s="7">
        <f>IF(B10&gt;0,D10/B10,"")</f>
        <v/>
      </c>
      <c r="G10" t="s">
        <v>30</v>
      </c>
      <c r="H10" s="4">
        <f>-SUMIFS(Entries!$D:$D,Entries!$G:$G,$G10,Entries!$D:$D,"&lt;0",Entries!$A:$A,"&gt;="&amp;DATE($B$4,1,1),Entries!$A:$A,"&lt;"&amp;DATE($B$4+1,1,1))</f>
        <v>64</v>
      </c>
    </row>
    <row r="11">
      <c r="A11" s="6">
        <f>DATE($B$4,5,1)</f>
        <v>46143</v>
      </c>
      <c r="B11" s="4">
        <f>SUMIFS(Entries!$D:$D,Entries!$A:$A,"&gt;="&amp;$A11,Entries!$A:$A,"&lt;"&amp;DATE(YEAR($A11),MONTH($A11)+1,1),Entries!$D:$D,"&gt;0")</f>
        <v>0</v>
      </c>
      <c r="C11" s="4">
        <f>-SUMIFS(Entries!$D:$D,Entries!$A:$A,"&gt;="&amp;$A11,Entries!$A:$A,"&lt;"&amp;DATE(YEAR($A11),MONTH($A11)+1,1),Entries!$D:$D,"&lt;0")</f>
        <v>0</v>
      </c>
      <c r="D11" s="4">
        <f>B11-C11</f>
        <v>0</v>
      </c>
      <c r="E11" t="str" s="7">
        <f>IF(B11&gt;0,D11/B11,"")</f>
        <v/>
      </c>
      <c r="G11" t="s">
        <v>34</v>
      </c>
      <c r="H11" s="4">
        <f>-SUMIFS(Entries!$D:$D,Entries!$G:$G,$G11,Entries!$D:$D,"&lt;0",Entries!$A:$A,"&gt;="&amp;DATE($B$4,1,1),Entries!$A:$A,"&lt;"&amp;DATE($B$4+1,1,1))</f>
        <v>94.3</v>
      </c>
    </row>
    <row r="12">
      <c r="A12" s="6">
        <f>DATE($B$4,6,1)</f>
        <v>46174</v>
      </c>
      <c r="B12" s="4">
        <f>SUMIFS(Entries!$D:$D,Entries!$A:$A,"&gt;="&amp;$A12,Entries!$A:$A,"&lt;"&amp;DATE(YEAR($A12),MONTH($A12)+1,1),Entries!$D:$D,"&gt;0")</f>
        <v>0</v>
      </c>
      <c r="C12" s="4">
        <f>-SUMIFS(Entries!$D:$D,Entries!$A:$A,"&gt;="&amp;$A12,Entries!$A:$A,"&lt;"&amp;DATE(YEAR($A12),MONTH($A12)+1,1),Entries!$D:$D,"&lt;0")</f>
        <v>0</v>
      </c>
      <c r="D12" s="4">
        <f>B12-C12</f>
        <v>0</v>
      </c>
      <c r="E12" t="str" s="7">
        <f>IF(B12&gt;0,D12/B12,"")</f>
        <v/>
      </c>
      <c r="G12" t="s">
        <v>27</v>
      </c>
      <c r="H12" s="4">
        <f>-SUMIFS(Entries!$D:$D,Entries!$G:$G,$G12,Entries!$D:$D,"&lt;0",Entries!$A:$A,"&gt;="&amp;DATE($B$4,1,1),Entries!$A:$A,"&lt;"&amp;DATE($B$4+1,1,1))</f>
        <v>45</v>
      </c>
    </row>
    <row r="13">
      <c r="A13" s="6">
        <f>DATE($B$4,7,1)</f>
        <v>46204</v>
      </c>
      <c r="B13" s="4">
        <f>SUMIFS(Entries!$D:$D,Entries!$A:$A,"&gt;="&amp;$A13,Entries!$A:$A,"&lt;"&amp;DATE(YEAR($A13),MONTH($A13)+1,1),Entries!$D:$D,"&gt;0")</f>
        <v>0</v>
      </c>
      <c r="C13" s="4">
        <f>-SUMIFS(Entries!$D:$D,Entries!$A:$A,"&gt;="&amp;$A13,Entries!$A:$A,"&lt;"&amp;DATE(YEAR($A13),MONTH($A13)+1,1),Entries!$D:$D,"&lt;0")</f>
        <v>0</v>
      </c>
      <c r="D13" s="4">
        <f>B13-C13</f>
        <v>0</v>
      </c>
      <c r="E13" t="str" s="7">
        <f>IF(B13&gt;0,D13/B13,"")</f>
        <v/>
      </c>
      <c r="G13" t="s">
        <v>32</v>
      </c>
      <c r="H13" s="4">
        <f>-SUMIFS(Entries!$D:$D,Entries!$G:$G,$G13,Entries!$D:$D,"&lt;0",Entries!$A:$A,"&gt;="&amp;DATE($B$4,1,1),Entries!$A:$A,"&lt;"&amp;DATE($B$4+1,1,1))</f>
        <v>15.99</v>
      </c>
    </row>
    <row r="14">
      <c r="A14" s="6">
        <f>DATE($B$4,8,1)</f>
        <v>46235</v>
      </c>
      <c r="B14" s="4">
        <f>SUMIFS(Entries!$D:$D,Entries!$A:$A,"&gt;="&amp;$A14,Entries!$A:$A,"&lt;"&amp;DATE(YEAR($A14),MONTH($A14)+1,1),Entries!$D:$D,"&gt;0")</f>
        <v>0</v>
      </c>
      <c r="C14" s="4">
        <f>-SUMIFS(Entries!$D:$D,Entries!$A:$A,"&gt;="&amp;$A14,Entries!$A:$A,"&lt;"&amp;DATE(YEAR($A14),MONTH($A14)+1,1),Entries!$D:$D,"&lt;0")</f>
        <v>0</v>
      </c>
      <c r="D14" s="4">
        <f>B14-C14</f>
        <v>0</v>
      </c>
      <c r="E14" t="str" s="7">
        <f>IF(B14&gt;0,D14/B14,"")</f>
        <v/>
      </c>
      <c r="G14" t="s">
        <v>51</v>
      </c>
      <c r="H14" s="4">
        <f>-SUMIFS(Entries!$D:$D,Entries!$G:$G,$G14,Entries!$D:$D,"&lt;0",Entries!$A:$A,"&gt;="&amp;DATE($B$4,1,1),Entries!$A:$A,"&lt;"&amp;DATE($B$4+1,1,1))</f>
        <v>0</v>
      </c>
    </row>
    <row r="15">
      <c r="A15" s="6">
        <f>DATE($B$4,9,1)</f>
        <v>46266</v>
      </c>
      <c r="B15" s="4">
        <f>SUMIFS(Entries!$D:$D,Entries!$A:$A,"&gt;="&amp;$A15,Entries!$A:$A,"&lt;"&amp;DATE(YEAR($A15),MONTH($A15)+1,1),Entries!$D:$D,"&gt;0")</f>
        <v>3760</v>
      </c>
      <c r="C15" s="4">
        <f>-SUMIFS(Entries!$D:$D,Entries!$A:$A,"&gt;="&amp;$A15,Entries!$A:$A,"&lt;"&amp;DATE(YEAR($A15),MONTH($A15)+1,1),Entries!$D:$D,"&lt;0")</f>
        <v>1690.21</v>
      </c>
      <c r="D15" s="4">
        <f>B15-C15</f>
        <v>2069.79</v>
      </c>
      <c r="E15" s="7">
        <f>IF(B15&gt;0,D15/B15,"")</f>
        <v>0.5504760638297872340425531915</v>
      </c>
    </row>
    <row r="16">
      <c r="A16" s="6">
        <f>DATE($B$4,10,1)</f>
        <v>46296</v>
      </c>
      <c r="B16" s="4">
        <f>SUMIFS(Entries!$D:$D,Entries!$A:$A,"&gt;="&amp;$A16,Entries!$A:$A,"&lt;"&amp;DATE(YEAR($A16),MONTH($A16)+1,1),Entries!$D:$D,"&gt;0")</f>
        <v>1850</v>
      </c>
      <c r="C16" s="4">
        <f>-SUMIFS(Entries!$D:$D,Entries!$A:$A,"&gt;="&amp;$A16,Entries!$A:$A,"&lt;"&amp;DATE(YEAR($A16),MONTH($A16)+1,1),Entries!$D:$D,"&lt;0")</f>
        <v>1355.29</v>
      </c>
      <c r="D16" s="4">
        <f>B16-C16</f>
        <v>494.71</v>
      </c>
      <c r="E16" s="7">
        <f>IF(B16&gt;0,D16/B16,"")</f>
        <v>0.2674108108108108108108108108</v>
      </c>
      <c r="G16" t="s" s="9">
        <v>52</v>
      </c>
    </row>
    <row r="17">
      <c r="A17" s="6">
        <f>DATE($B$4,11,1)</f>
        <v>46327</v>
      </c>
      <c r="B17" s="4">
        <f>SUMIFS(Entries!$D:$D,Entries!$A:$A,"&gt;="&amp;$A17,Entries!$A:$A,"&lt;"&amp;DATE(YEAR($A17),MONTH($A17)+1,1),Entries!$D:$D,"&gt;0")</f>
        <v>0</v>
      </c>
      <c r="C17" s="4">
        <f>-SUMIFS(Entries!$D:$D,Entries!$A:$A,"&gt;="&amp;$A17,Entries!$A:$A,"&lt;"&amp;DATE(YEAR($A17),MONTH($A17)+1,1),Entries!$D:$D,"&lt;0")</f>
        <v>0</v>
      </c>
      <c r="D17" s="4">
        <f>B17-C17</f>
        <v>0</v>
      </c>
      <c r="E17" t="str" s="7">
        <f>IF(B17&gt;0,D17/B17,"")</f>
        <v/>
      </c>
    </row>
    <row r="18">
      <c r="A18" s="6">
        <f>DATE($B$4,12,1)</f>
        <v>46357</v>
      </c>
      <c r="B18" s="4">
        <f>SUMIFS(Entries!$D:$D,Entries!$A:$A,"&gt;="&amp;$A18,Entries!$A:$A,"&lt;"&amp;DATE(YEAR($A18),MONTH($A18)+1,1),Entries!$D:$D,"&gt;0")</f>
        <v>0</v>
      </c>
      <c r="C18" s="4">
        <f>-SUMIFS(Entries!$D:$D,Entries!$A:$A,"&gt;="&amp;$A18,Entries!$A:$A,"&lt;"&amp;DATE(YEAR($A18),MONTH($A18)+1,1),Entries!$D:$D,"&lt;0")</f>
        <v>0</v>
      </c>
      <c r="D18" s="4">
        <f>B18-C18</f>
        <v>0</v>
      </c>
      <c r="E18" t="str" s="7">
        <f>IF(B18&gt;0,D18/B18,"")</f>
        <v/>
      </c>
    </row>
    <row r="19">
      <c r="A19" t="s" s="10">
        <v>49</v>
      </c>
      <c r="B19" s="11">
        <f>SUM(B7:B18)</f>
        <v>5610</v>
      </c>
      <c r="C19" s="11">
        <f>SUM(C7:C18)</f>
        <v>3045.5</v>
      </c>
      <c r="D19" s="11">
        <f>B19-C19</f>
        <v>2564.5</v>
      </c>
      <c r="E19" s="12">
        <f>IF(B19&gt;0,D19/B19,"")</f>
        <v>0.4571301247771836007130124777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Pocket PnL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Income and expense tracker</dc:title>
  <dc:creator>Pocket PnL</dc:creator>
  <dcterms:created xsi:type="dcterms:W3CDTF">2026-10-17T00:00:00Z</dcterms:created>
  <dcterms:modified xsi:type="dcterms:W3CDTF">2026-10-17T00:00:00Z</dcterms:modified>
</cp:coreProperties>
</file>